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4"/>
  <c r="E39"/>
  <c r="E5"/>
  <c r="G5" s="1"/>
  <c r="E31"/>
  <c r="E36"/>
  <c r="E21"/>
  <c r="E34"/>
  <c r="E30"/>
  <c r="E28"/>
  <c r="E17"/>
  <c r="E15"/>
  <c r="E38"/>
  <c r="E13"/>
  <c r="E20"/>
  <c r="E16"/>
  <c r="E18"/>
  <c r="G18" s="1"/>
  <c r="E37"/>
  <c r="E35"/>
  <c r="E33"/>
  <c r="E32"/>
  <c r="E29"/>
  <c r="E27"/>
  <c r="E26"/>
  <c r="E24"/>
  <c r="E22"/>
  <c r="E19"/>
  <c r="E12"/>
  <c r="E9"/>
  <c r="E8"/>
  <c r="E6"/>
  <c r="E3"/>
  <c r="G32"/>
  <c r="D18"/>
  <c r="F32"/>
  <c r="F18"/>
  <c r="F4"/>
  <c r="G4" s="1"/>
  <c r="F5"/>
  <c r="F16"/>
  <c r="F14"/>
  <c r="G14" s="1"/>
  <c r="E11"/>
  <c r="F8"/>
  <c r="F9"/>
  <c r="F10"/>
  <c r="F11"/>
  <c r="F12"/>
  <c r="F13"/>
  <c r="F15"/>
  <c r="F17"/>
  <c r="F19"/>
  <c r="F20"/>
  <c r="F21"/>
  <c r="F22"/>
  <c r="F23"/>
  <c r="G23" s="1"/>
  <c r="F24"/>
  <c r="F25"/>
  <c r="G25" s="1"/>
  <c r="F26"/>
  <c r="F27"/>
  <c r="F28"/>
  <c r="F29"/>
  <c r="F30"/>
  <c r="F31"/>
  <c r="F33"/>
  <c r="F34"/>
  <c r="F35"/>
  <c r="F36"/>
  <c r="F37"/>
  <c r="F38"/>
  <c r="F39"/>
  <c r="E10"/>
  <c r="F7"/>
  <c r="F6"/>
  <c r="F3"/>
  <c r="G16" l="1"/>
  <c r="G6"/>
  <c r="G20"/>
  <c r="G15"/>
  <c r="G17"/>
  <c r="G34"/>
  <c r="G22"/>
  <c r="G36"/>
  <c r="G35"/>
  <c r="G29"/>
  <c r="G39"/>
  <c r="G30"/>
  <c r="G12"/>
  <c r="G19"/>
  <c r="G21"/>
  <c r="G31"/>
  <c r="G9"/>
  <c r="G13"/>
  <c r="G11"/>
  <c r="G37"/>
  <c r="G38"/>
  <c r="G24"/>
  <c r="G10"/>
  <c r="G33"/>
  <c r="G28"/>
  <c r="G27"/>
  <c r="G26"/>
  <c r="G8"/>
  <c r="G7"/>
  <c r="G3"/>
</calcChain>
</file>

<file path=xl/sharedStrings.xml><?xml version="1.0" encoding="utf-8"?>
<sst xmlns="http://schemas.openxmlformats.org/spreadsheetml/2006/main" count="49" uniqueCount="47">
  <si>
    <t>Name</t>
  </si>
  <si>
    <t>Salary</t>
  </si>
  <si>
    <t>Stipend</t>
  </si>
  <si>
    <t>TRS</t>
  </si>
  <si>
    <t>Health/Life/Flex</t>
  </si>
  <si>
    <t>Carrie Anderson</t>
  </si>
  <si>
    <t>Tara Block</t>
  </si>
  <si>
    <t>Joyce Dachauer</t>
  </si>
  <si>
    <t>Delyn Duggins</t>
  </si>
  <si>
    <t>Scott Hogan</t>
  </si>
  <si>
    <t>Brittany Kemp</t>
  </si>
  <si>
    <t>Dawn Lanning</t>
  </si>
  <si>
    <t>Trish Larkin</t>
  </si>
  <si>
    <t>Jen Macpherson</t>
  </si>
  <si>
    <t>Kelly McCraith</t>
  </si>
  <si>
    <t>Raquel Willams</t>
  </si>
  <si>
    <t>Total benefits</t>
  </si>
  <si>
    <t>Laura Roehm</t>
  </si>
  <si>
    <t xml:space="preserve"> </t>
  </si>
  <si>
    <t>Sarah Walters</t>
  </si>
  <si>
    <t>Michelle Earle</t>
  </si>
  <si>
    <t>Jeanne Etheridge</t>
  </si>
  <si>
    <t>Emilie Ruppert</t>
  </si>
  <si>
    <t>Stephanie Buhrow</t>
  </si>
  <si>
    <t>Allison Dierker</t>
  </si>
  <si>
    <t>Elizabeth Harris</t>
  </si>
  <si>
    <t>Heather King</t>
  </si>
  <si>
    <t>Trisha Mann</t>
  </si>
  <si>
    <t>Kristine Morgan</t>
  </si>
  <si>
    <t>Donna Morris</t>
  </si>
  <si>
    <t>Ginger Payne</t>
  </si>
  <si>
    <t>Tim Snodgrass</t>
  </si>
  <si>
    <t>Kari Veldman</t>
  </si>
  <si>
    <t>Molly Ryan</t>
  </si>
  <si>
    <t>Andrea Cartright</t>
  </si>
  <si>
    <t>Med</t>
  </si>
  <si>
    <t>Alexandria Berry</t>
  </si>
  <si>
    <t>Hannah Bland</t>
  </si>
  <si>
    <t>Emily Bone</t>
  </si>
  <si>
    <t>Rebecca Edgington</t>
  </si>
  <si>
    <t>Lyndsay Gloede</t>
  </si>
  <si>
    <t>Julie Hesse</t>
  </si>
  <si>
    <t>Katie Russow</t>
  </si>
  <si>
    <t>Valerie Spivey</t>
  </si>
  <si>
    <t>Wendy Welter</t>
  </si>
  <si>
    <t xml:space="preserve">                                                   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</si>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</sst>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zoomScaleNormal="100" workbookViewId="0">
      <selection activeCell="I17" sqref="I17"/>
    </sheetView>
  </sheetViews>
  <sheetFormatPr defaultRowHeight="15"/>
  <cols>
    <col min="1" max="1" width="19" style="4" customWidth="1"/>
    <col min="2" max="2" width="10.140625" style="4" customWidth="1"/>
    <col min="3" max="3" width="8.7109375" style="4" customWidth="1"/>
    <col min="4" max="4" width="8.42578125" style="4" customWidth="1"/>
    <col min="5" max="5" width="15.42578125" style="4" customWidth="1"/>
    <col min="6" max="6" width="9.28515625" style="4" customWidth="1"/>
    <col min="7" max="7" width="15" style="4" customWidth="1"/>
    <col min="8" max="16384" width="9.140625" style="4"/>
  </cols>
  <sheetData>
    <row r="1" spans="1:1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35</v>
      </c>
      <c r="G1" s="3" t="s">
        <v>16</v>
      </c>
    </row>
    <row r="3" spans="1:10">
      <c r="A3" s="4" t="s">
        <v>5</v>
      </c>
      <c r="B3" s="4">
        <v>66404</v>
      </c>
      <c r="C3" s="4">
        <v>0</v>
      </c>
      <c r="D3" s="5">
        <v>6759.93</v>
      </c>
      <c r="E3" s="4">
        <f>84+4862.4+48.48</f>
        <v>4994.8799999999992</v>
      </c>
      <c r="F3" s="5">
        <f>B3*0.0145</f>
        <v>962.85800000000006</v>
      </c>
      <c r="G3" s="6">
        <f>SUM(C3:F3)</f>
        <v>12717.668</v>
      </c>
      <c r="J3" s="4" t="s">
        <v>18</v>
      </c>
    </row>
    <row r="4" spans="1:10">
      <c r="A4" s="4" t="s">
        <v>36</v>
      </c>
      <c r="B4" s="4">
        <v>41080</v>
      </c>
      <c r="D4" s="5">
        <v>4181.9399999999996</v>
      </c>
      <c r="E4" s="4">
        <f>3533.2+48.48</f>
        <v>3581.68</v>
      </c>
      <c r="F4" s="5">
        <f t="shared" ref="F4:F5" si="0">B4*0.0145</f>
        <v>595.66000000000008</v>
      </c>
      <c r="G4" s="6">
        <f t="shared" ref="G4:G6" si="1">SUM(C4:F4)</f>
        <v>8359.2799999999988</v>
      </c>
    </row>
    <row r="5" spans="1:10">
      <c r="A5" s="4" t="s">
        <v>37</v>
      </c>
      <c r="B5" s="4">
        <v>39787</v>
      </c>
      <c r="C5" s="4">
        <v>3600</v>
      </c>
      <c r="D5" s="5">
        <v>4050.32</v>
      </c>
      <c r="E5" s="4">
        <f>3583.2+48.48</f>
        <v>3631.68</v>
      </c>
      <c r="F5" s="5">
        <f t="shared" si="0"/>
        <v>576.91150000000005</v>
      </c>
      <c r="G5" s="6">
        <f t="shared" si="1"/>
        <v>11858.9115</v>
      </c>
    </row>
    <row r="6" spans="1:10">
      <c r="A6" s="4" t="s">
        <v>6</v>
      </c>
      <c r="B6" s="4">
        <v>86101</v>
      </c>
      <c r="D6" s="5">
        <v>8765.08</v>
      </c>
      <c r="E6" s="4">
        <f>84+6112.92+48.48</f>
        <v>6245.4</v>
      </c>
      <c r="F6" s="5">
        <f>B6*0.0145</f>
        <v>1248.4645</v>
      </c>
      <c r="G6" s="6">
        <f t="shared" si="1"/>
        <v>16258.9445</v>
      </c>
    </row>
    <row r="7" spans="1:10">
      <c r="A7" s="4" t="s">
        <v>38</v>
      </c>
      <c r="B7" s="4">
        <v>30000</v>
      </c>
      <c r="C7" s="4">
        <v>3600</v>
      </c>
      <c r="D7" s="5">
        <v>3054</v>
      </c>
      <c r="E7" s="4">
        <f>1493+20.2</f>
        <v>1513.2</v>
      </c>
      <c r="F7" s="5">
        <f>B7*0.0145</f>
        <v>435</v>
      </c>
      <c r="G7" s="6">
        <f t="shared" ref="G7:G39" si="2">SUM(C7:F7)</f>
        <v>8602.2000000000007</v>
      </c>
      <c r="H7" s="4" t="s">
        <v>18</v>
      </c>
    </row>
    <row r="8" spans="1:10">
      <c r="A8" s="4" t="s">
        <v>23</v>
      </c>
      <c r="B8" s="4">
        <v>40280</v>
      </c>
      <c r="C8" s="4">
        <v>3600</v>
      </c>
      <c r="D8" s="5"/>
      <c r="E8" s="4">
        <f>84+3755.16+48.48</f>
        <v>3887.64</v>
      </c>
      <c r="F8" s="5">
        <f t="shared" ref="F8:F39" si="3">B8*0.0145</f>
        <v>584.06000000000006</v>
      </c>
      <c r="G8" s="6">
        <f t="shared" si="2"/>
        <v>8071.7</v>
      </c>
    </row>
    <row r="9" spans="1:10">
      <c r="A9" s="4" t="s">
        <v>34</v>
      </c>
      <c r="B9" s="4">
        <v>42174</v>
      </c>
      <c r="C9" s="4">
        <v>3600</v>
      </c>
      <c r="D9" s="5">
        <v>4293.3100000000004</v>
      </c>
      <c r="E9" s="4">
        <f>84+3583.2+48.48</f>
        <v>3715.68</v>
      </c>
      <c r="F9" s="5">
        <f t="shared" si="3"/>
        <v>611.52300000000002</v>
      </c>
      <c r="G9" s="6">
        <f t="shared" si="2"/>
        <v>12220.512999999999</v>
      </c>
      <c r="I9" s="4" t="s">
        <v>45</v>
      </c>
    </row>
    <row r="10" spans="1:10">
      <c r="A10" s="4" t="s">
        <v>7</v>
      </c>
      <c r="B10" s="4">
        <v>97742</v>
      </c>
      <c r="D10" s="5">
        <v>9950.14</v>
      </c>
      <c r="E10" s="4">
        <f>4.04*12</f>
        <v>48.480000000000004</v>
      </c>
      <c r="F10" s="5">
        <f t="shared" si="3"/>
        <v>1417.259</v>
      </c>
      <c r="G10" s="6">
        <f t="shared" si="2"/>
        <v>11415.878999999999</v>
      </c>
    </row>
    <row r="11" spans="1:10">
      <c r="A11" s="4" t="s">
        <v>24</v>
      </c>
      <c r="B11" s="4">
        <v>42174</v>
      </c>
      <c r="C11" s="4">
        <v>3600</v>
      </c>
      <c r="D11" s="5">
        <v>4293.3100000000004</v>
      </c>
      <c r="E11" s="4">
        <f>48.48</f>
        <v>48.48</v>
      </c>
      <c r="F11" s="5">
        <f t="shared" si="3"/>
        <v>611.52300000000002</v>
      </c>
      <c r="G11" s="6">
        <f t="shared" si="2"/>
        <v>8553.3130000000001</v>
      </c>
    </row>
    <row r="12" spans="1:10">
      <c r="A12" s="4" t="s">
        <v>8</v>
      </c>
      <c r="B12" s="4">
        <v>78825</v>
      </c>
      <c r="D12" s="5">
        <v>8024.39</v>
      </c>
      <c r="E12" s="4">
        <f>84+6112.92+48.48</f>
        <v>6245.4</v>
      </c>
      <c r="F12" s="5">
        <f t="shared" si="3"/>
        <v>1142.9625000000001</v>
      </c>
      <c r="G12" s="6">
        <f t="shared" si="2"/>
        <v>15412.752500000001</v>
      </c>
    </row>
    <row r="13" spans="1:10">
      <c r="A13" s="4" t="s">
        <v>20</v>
      </c>
      <c r="B13" s="4">
        <v>47186</v>
      </c>
      <c r="D13" s="5">
        <v>4803.53</v>
      </c>
      <c r="E13" s="4">
        <f>5005.68+48.48</f>
        <v>5054.16</v>
      </c>
      <c r="F13" s="5">
        <f t="shared" si="3"/>
        <v>684.197</v>
      </c>
      <c r="G13" s="6">
        <f t="shared" si="2"/>
        <v>10541.886999999999</v>
      </c>
    </row>
    <row r="14" spans="1:10">
      <c r="A14" s="4" t="s">
        <v>39</v>
      </c>
      <c r="B14" s="4">
        <v>68064</v>
      </c>
      <c r="D14" s="5">
        <v>6928.92</v>
      </c>
      <c r="E14" s="4">
        <v>48.48</v>
      </c>
      <c r="F14" s="5">
        <f t="shared" si="3"/>
        <v>986.928</v>
      </c>
      <c r="G14" s="6">
        <f t="shared" si="2"/>
        <v>7964.3279999999995</v>
      </c>
    </row>
    <row r="15" spans="1:10">
      <c r="A15" s="4" t="s">
        <v>21</v>
      </c>
      <c r="B15" s="4">
        <v>43123</v>
      </c>
      <c r="D15" s="5">
        <v>4389.92</v>
      </c>
      <c r="E15" s="4">
        <f>6682.68+48.48</f>
        <v>6731.16</v>
      </c>
      <c r="F15" s="5">
        <f t="shared" si="3"/>
        <v>625.2835</v>
      </c>
      <c r="G15" s="6">
        <f t="shared" si="2"/>
        <v>11746.363499999999</v>
      </c>
      <c r="I15" s="4" t="s">
        <v>46</v>
      </c>
    </row>
    <row r="16" spans="1:10">
      <c r="A16" s="4" t="s">
        <v>40</v>
      </c>
      <c r="B16" s="4">
        <v>73000</v>
      </c>
      <c r="D16" s="5">
        <v>7431.4</v>
      </c>
      <c r="E16" s="4">
        <f>4464.6+48.48</f>
        <v>4513.08</v>
      </c>
      <c r="F16" s="5">
        <f t="shared" si="3"/>
        <v>1058.5</v>
      </c>
      <c r="G16" s="6">
        <f t="shared" si="2"/>
        <v>13002.98</v>
      </c>
    </row>
    <row r="17" spans="1:8">
      <c r="A17" s="4" t="s">
        <v>25</v>
      </c>
      <c r="B17" s="4">
        <v>54706</v>
      </c>
      <c r="D17" s="5">
        <v>5569.07</v>
      </c>
      <c r="E17" s="4">
        <f>3889.92+48.48</f>
        <v>3938.4</v>
      </c>
      <c r="F17" s="5">
        <f t="shared" si="3"/>
        <v>793.23700000000008</v>
      </c>
      <c r="G17" s="6">
        <f t="shared" si="2"/>
        <v>10300.706999999999</v>
      </c>
    </row>
    <row r="18" spans="1:8">
      <c r="A18" s="4" t="s">
        <v>41</v>
      </c>
      <c r="B18" s="4">
        <v>68063</v>
      </c>
      <c r="C18" s="4">
        <v>3600</v>
      </c>
      <c r="D18" s="5">
        <f>509+6419.81</f>
        <v>6928.81</v>
      </c>
      <c r="E18" s="4">
        <f>6994.32+48.48</f>
        <v>7042.7999999999993</v>
      </c>
      <c r="F18" s="5">
        <f t="shared" si="3"/>
        <v>986.9135</v>
      </c>
      <c r="G18" s="6">
        <f t="shared" si="2"/>
        <v>18558.523499999999</v>
      </c>
    </row>
    <row r="19" spans="1:8">
      <c r="A19" s="4" t="s">
        <v>9</v>
      </c>
      <c r="B19" s="4">
        <v>156910</v>
      </c>
      <c r="D19" s="5">
        <v>15973.44</v>
      </c>
      <c r="E19" s="4">
        <f>84+65.76</f>
        <v>149.76</v>
      </c>
      <c r="F19" s="5">
        <f t="shared" si="3"/>
        <v>2275.1950000000002</v>
      </c>
      <c r="G19" s="6">
        <f t="shared" si="2"/>
        <v>18398.395</v>
      </c>
    </row>
    <row r="20" spans="1:8">
      <c r="A20" s="4" t="s">
        <v>10</v>
      </c>
      <c r="B20" s="4">
        <v>45195</v>
      </c>
      <c r="C20" s="4">
        <v>3600</v>
      </c>
      <c r="D20" s="5">
        <v>4600.8500000000004</v>
      </c>
      <c r="E20" s="4">
        <f>4009.56+48.48</f>
        <v>4058.04</v>
      </c>
      <c r="F20" s="5">
        <f t="shared" si="3"/>
        <v>655.32749999999999</v>
      </c>
      <c r="G20" s="6">
        <f t="shared" si="2"/>
        <v>12914.217499999999</v>
      </c>
    </row>
    <row r="21" spans="1:8">
      <c r="A21" s="4" t="s">
        <v>26</v>
      </c>
      <c r="B21" s="4">
        <v>62438</v>
      </c>
      <c r="C21" s="4">
        <v>3600</v>
      </c>
      <c r="D21" s="5">
        <v>6356.19</v>
      </c>
      <c r="E21" s="4">
        <f>5174.16+48.48</f>
        <v>5222.6399999999994</v>
      </c>
      <c r="F21" s="5">
        <f t="shared" si="3"/>
        <v>905.351</v>
      </c>
      <c r="G21" s="6">
        <f t="shared" si="2"/>
        <v>16084.180999999999</v>
      </c>
    </row>
    <row r="22" spans="1:8">
      <c r="A22" s="4" t="s">
        <v>11</v>
      </c>
      <c r="B22" s="4">
        <v>86775</v>
      </c>
      <c r="D22" s="5">
        <v>8833.7000000000007</v>
      </c>
      <c r="E22" s="4">
        <f>84+6112.92+48.48</f>
        <v>6245.4</v>
      </c>
      <c r="F22" s="5">
        <f t="shared" si="3"/>
        <v>1258.2375</v>
      </c>
      <c r="G22" s="6">
        <f t="shared" si="2"/>
        <v>16337.3375</v>
      </c>
    </row>
    <row r="23" spans="1:8">
      <c r="A23" s="4" t="s">
        <v>12</v>
      </c>
      <c r="B23" s="4">
        <v>8463</v>
      </c>
      <c r="D23" s="5">
        <v>861.53</v>
      </c>
      <c r="F23" s="5">
        <f t="shared" si="3"/>
        <v>122.71350000000001</v>
      </c>
      <c r="G23" s="6">
        <f t="shared" si="2"/>
        <v>984.24350000000004</v>
      </c>
      <c r="H23" s="4" t="s">
        <v>18</v>
      </c>
    </row>
    <row r="24" spans="1:8">
      <c r="A24" s="4" t="s">
        <v>13</v>
      </c>
      <c r="B24" s="4">
        <v>59449</v>
      </c>
      <c r="D24" s="5">
        <v>6051.91</v>
      </c>
      <c r="E24" s="4">
        <f>84+4378.68+48.48</f>
        <v>4511.16</v>
      </c>
      <c r="F24" s="5">
        <f t="shared" si="3"/>
        <v>862.01050000000009</v>
      </c>
      <c r="G24" s="6">
        <f t="shared" si="2"/>
        <v>11425.0805</v>
      </c>
    </row>
    <row r="25" spans="1:8">
      <c r="A25" s="4" t="s">
        <v>27</v>
      </c>
      <c r="B25" s="4">
        <v>57960</v>
      </c>
      <c r="D25" s="5">
        <v>5900.33</v>
      </c>
      <c r="E25" s="4">
        <v>48.48</v>
      </c>
      <c r="F25" s="5">
        <f t="shared" si="3"/>
        <v>840.42000000000007</v>
      </c>
      <c r="G25" s="6">
        <f t="shared" si="2"/>
        <v>6789.23</v>
      </c>
    </row>
    <row r="26" spans="1:8">
      <c r="A26" s="4" t="s">
        <v>14</v>
      </c>
      <c r="B26" s="4">
        <v>85620</v>
      </c>
      <c r="D26" s="5">
        <v>8716.1200000000008</v>
      </c>
      <c r="E26" s="4">
        <f>84+5858.52+48.48</f>
        <v>5991</v>
      </c>
      <c r="F26" s="5">
        <f t="shared" si="3"/>
        <v>1241.49</v>
      </c>
      <c r="G26" s="6">
        <f t="shared" si="2"/>
        <v>15948.61</v>
      </c>
    </row>
    <row r="27" spans="1:8">
      <c r="A27" s="4" t="s">
        <v>28</v>
      </c>
      <c r="B27" s="4">
        <v>75924</v>
      </c>
      <c r="D27" s="5">
        <v>7729.06</v>
      </c>
      <c r="E27" s="4">
        <f>84+6682.68+48.48</f>
        <v>6815.16</v>
      </c>
      <c r="F27" s="5">
        <f t="shared" si="3"/>
        <v>1100.8980000000001</v>
      </c>
      <c r="G27" s="6">
        <f t="shared" si="2"/>
        <v>15645.118000000002</v>
      </c>
    </row>
    <row r="28" spans="1:8">
      <c r="A28" s="4" t="s">
        <v>29</v>
      </c>
      <c r="B28" s="4">
        <v>106066</v>
      </c>
      <c r="D28" s="5">
        <v>10797.52</v>
      </c>
      <c r="E28" s="4">
        <f>7650.12+48.48</f>
        <v>7698.5999999999995</v>
      </c>
      <c r="F28" s="5">
        <f t="shared" si="3"/>
        <v>1537.9570000000001</v>
      </c>
      <c r="G28" s="6">
        <f t="shared" si="2"/>
        <v>20034.076999999997</v>
      </c>
    </row>
    <row r="29" spans="1:8">
      <c r="A29" s="4" t="s">
        <v>30</v>
      </c>
      <c r="B29" s="4">
        <v>92672</v>
      </c>
      <c r="C29" s="4">
        <v>0</v>
      </c>
      <c r="D29" s="5">
        <v>9434.01</v>
      </c>
      <c r="E29" s="4">
        <f>84+5600.52+48.48</f>
        <v>5733</v>
      </c>
      <c r="F29" s="5">
        <f t="shared" si="3"/>
        <v>1343.7440000000001</v>
      </c>
      <c r="G29" s="6">
        <f t="shared" si="2"/>
        <v>16510.754000000001</v>
      </c>
    </row>
    <row r="30" spans="1:8">
      <c r="A30" s="4" t="s">
        <v>17</v>
      </c>
      <c r="B30" s="4">
        <v>42828</v>
      </c>
      <c r="C30" s="4">
        <v>0</v>
      </c>
      <c r="D30" s="5">
        <v>4359.8900000000003</v>
      </c>
      <c r="E30" s="4">
        <f>4436.04+48.48</f>
        <v>4484.5199999999995</v>
      </c>
      <c r="F30" s="5">
        <f t="shared" si="3"/>
        <v>621.00600000000009</v>
      </c>
      <c r="G30" s="6">
        <f t="shared" si="2"/>
        <v>9465.4159999999993</v>
      </c>
    </row>
    <row r="31" spans="1:8">
      <c r="A31" s="4" t="s">
        <v>22</v>
      </c>
      <c r="B31" s="4">
        <v>47329</v>
      </c>
      <c r="C31" s="4">
        <v>3600</v>
      </c>
      <c r="D31" s="5">
        <v>4818.09</v>
      </c>
      <c r="E31" s="4">
        <f>3894.96+48.48</f>
        <v>3943.44</v>
      </c>
      <c r="F31" s="5">
        <f t="shared" si="3"/>
        <v>686.27050000000008</v>
      </c>
      <c r="G31" s="6">
        <f t="shared" si="2"/>
        <v>13047.800500000001</v>
      </c>
    </row>
    <row r="32" spans="1:8">
      <c r="A32" s="4" t="s">
        <v>42</v>
      </c>
      <c r="B32" s="4">
        <v>44960</v>
      </c>
      <c r="D32" s="5">
        <v>4576.93</v>
      </c>
      <c r="E32" s="4">
        <f>84+3894.96+48.48</f>
        <v>4027.44</v>
      </c>
      <c r="F32" s="5">
        <f t="shared" si="3"/>
        <v>651.92000000000007</v>
      </c>
      <c r="G32" s="6">
        <f t="shared" si="2"/>
        <v>9256.2900000000009</v>
      </c>
    </row>
    <row r="33" spans="1:7">
      <c r="A33" s="4" t="s">
        <v>33</v>
      </c>
      <c r="B33" s="4">
        <v>42174</v>
      </c>
      <c r="D33" s="5">
        <v>4293.3100000000004</v>
      </c>
      <c r="E33" s="4">
        <f>84+4066.92+48.48</f>
        <v>4199.3999999999996</v>
      </c>
      <c r="F33" s="5">
        <f t="shared" si="3"/>
        <v>611.52300000000002</v>
      </c>
      <c r="G33" s="6">
        <f t="shared" si="2"/>
        <v>9104.2329999999984</v>
      </c>
    </row>
    <row r="34" spans="1:7">
      <c r="A34" s="4" t="s">
        <v>31</v>
      </c>
      <c r="B34" s="4">
        <v>54466</v>
      </c>
      <c r="C34" s="4">
        <v>3600</v>
      </c>
      <c r="D34" s="5">
        <v>5544.64</v>
      </c>
      <c r="E34" s="4">
        <f>4238.88+48.48</f>
        <v>4287.3599999999997</v>
      </c>
      <c r="F34" s="5">
        <f t="shared" si="3"/>
        <v>789.75700000000006</v>
      </c>
      <c r="G34" s="6">
        <f t="shared" si="2"/>
        <v>14221.757</v>
      </c>
    </row>
    <row r="35" spans="1:7">
      <c r="A35" s="4" t="s">
        <v>43</v>
      </c>
      <c r="B35" s="4">
        <v>63063</v>
      </c>
      <c r="D35" s="5">
        <v>6419.81</v>
      </c>
      <c r="E35" s="4">
        <f>84+8359.56+48.48</f>
        <v>8492.0399999999991</v>
      </c>
      <c r="F35" s="5">
        <f t="shared" si="3"/>
        <v>914.4135</v>
      </c>
      <c r="G35" s="6">
        <f t="shared" si="2"/>
        <v>15826.263499999999</v>
      </c>
    </row>
    <row r="36" spans="1:7">
      <c r="A36" s="4" t="s">
        <v>44</v>
      </c>
      <c r="B36" s="4">
        <v>54977</v>
      </c>
      <c r="C36" s="4">
        <v>3600</v>
      </c>
      <c r="D36" s="5">
        <v>5596.66</v>
      </c>
      <c r="E36" s="4">
        <f>6399.6+48.48</f>
        <v>6448.08</v>
      </c>
      <c r="F36" s="5">
        <f t="shared" si="3"/>
        <v>797.16650000000004</v>
      </c>
      <c r="G36" s="6">
        <f t="shared" si="2"/>
        <v>16441.906500000001</v>
      </c>
    </row>
    <row r="37" spans="1:7">
      <c r="A37" s="4" t="s">
        <v>32</v>
      </c>
      <c r="B37" s="4">
        <v>82750</v>
      </c>
      <c r="C37" s="4">
        <v>3600</v>
      </c>
      <c r="D37" s="5">
        <v>8423.9500000000007</v>
      </c>
      <c r="E37" s="4">
        <f>84+3371.76+48.48</f>
        <v>3504.2400000000002</v>
      </c>
      <c r="F37" s="5">
        <f t="shared" si="3"/>
        <v>1199.875</v>
      </c>
      <c r="G37" s="6">
        <f t="shared" si="2"/>
        <v>16728.065000000002</v>
      </c>
    </row>
    <row r="38" spans="1:7">
      <c r="A38" s="4" t="s">
        <v>19</v>
      </c>
      <c r="B38" s="4">
        <v>58672</v>
      </c>
      <c r="D38" s="5">
        <v>5972.81</v>
      </c>
      <c r="E38" s="4">
        <f>4407.36+48.48</f>
        <v>4455.8399999999992</v>
      </c>
      <c r="F38" s="5">
        <f t="shared" si="3"/>
        <v>850.74400000000003</v>
      </c>
      <c r="G38" s="6">
        <f t="shared" si="2"/>
        <v>11279.394</v>
      </c>
    </row>
    <row r="39" spans="1:7">
      <c r="A39" s="4" t="s">
        <v>15</v>
      </c>
      <c r="B39" s="4">
        <v>73279</v>
      </c>
      <c r="D39" s="5">
        <v>7459.8</v>
      </c>
      <c r="E39" s="4">
        <f>5005.68+48.48</f>
        <v>5054.16</v>
      </c>
      <c r="F39" s="5">
        <f t="shared" si="3"/>
        <v>1062.5454999999999</v>
      </c>
      <c r="G39" s="6">
        <f t="shared" si="2"/>
        <v>13576.505499999999</v>
      </c>
    </row>
  </sheetData>
  <pageMargins left="0.7" right="0.7" top="0.75" bottom="0.75" header="0.3" footer="0.3"/>
  <pageSetup scale="86" orientation="portrait" r:id="rId1"/>
  <headerFooter>
    <oddHeader>&amp;CCertified Employees 
Salaries and Benefits Fy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2023-10-30T19:57:49Z</dcterms:modified>
</cp:coreProperties>
</file>